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45" windowWidth="11355" windowHeight="8445" activeTab="0"/>
  </bookViews>
  <sheets>
    <sheet name="KAPI İÇİN KESİM ÖLÇ. VE MALİYET" sheetId="1" r:id="rId1"/>
    <sheet name="FİYAT LİSTESİ" sheetId="2" r:id="rId2"/>
  </sheets>
  <definedNames/>
  <calcPr fullCalcOnLoad="1"/>
</workbook>
</file>

<file path=xl/sharedStrings.xml><?xml version="1.0" encoding="utf-8"?>
<sst xmlns="http://schemas.openxmlformats.org/spreadsheetml/2006/main" count="213" uniqueCount="53">
  <si>
    <t>EN</t>
  </si>
  <si>
    <t>BOY</t>
  </si>
  <si>
    <t>KANAT PROFİLİ</t>
  </si>
  <si>
    <t>KASA PROFİLİ</t>
  </si>
  <si>
    <t>PLİSSE TÜL</t>
  </si>
  <si>
    <t>AKS SETİ</t>
  </si>
  <si>
    <t>SİNEKLİK İPİ</t>
  </si>
  <si>
    <t>KÖPÜK BANT</t>
  </si>
  <si>
    <t>KIL FİTİL</t>
  </si>
  <si>
    <t>KUŞ GÖZÜ</t>
  </si>
  <si>
    <t>BEYAZ</t>
  </si>
  <si>
    <t>RAL</t>
  </si>
  <si>
    <t>A.DESEN</t>
  </si>
  <si>
    <t>m2</t>
  </si>
  <si>
    <t>Mt</t>
  </si>
  <si>
    <t>Ad.</t>
  </si>
  <si>
    <t>ŞERİT PROFİLİ</t>
  </si>
  <si>
    <t>MIKNATIS</t>
  </si>
  <si>
    <t>YATAY KASA</t>
  </si>
  <si>
    <t>DİKEY KASA</t>
  </si>
  <si>
    <t>TÜL ÖLÇÜ</t>
  </si>
  <si>
    <t>TEPE</t>
  </si>
  <si>
    <t>İP ÖLÇÜ</t>
  </si>
  <si>
    <t>KANAT PROFİLİ (2AD)</t>
  </si>
  <si>
    <t>ŞERİT PROFİLİ BANTLI</t>
  </si>
  <si>
    <t>YATAY SİNEKLİK (KAPI)</t>
  </si>
  <si>
    <t>ORT.BİRLEŞİM  SİNEKLİK (ÇİFT KANAT)</t>
  </si>
  <si>
    <t>PLİSE TÜL POLYESTER</t>
  </si>
  <si>
    <t xml:space="preserve">KUŞ GÖZÜ </t>
  </si>
  <si>
    <t>5000 ADET</t>
  </si>
  <si>
    <t>500 m</t>
  </si>
  <si>
    <t>ŞERİT PROFİLİ (BANTLI)</t>
  </si>
  <si>
    <t>440 m</t>
  </si>
  <si>
    <t>150m</t>
  </si>
  <si>
    <t>AKS SETİ SİYAH/BEYAZ</t>
  </si>
  <si>
    <t>150 ADET</t>
  </si>
  <si>
    <t>PROFİL ÜRÜNLERİ</t>
  </si>
  <si>
    <t>KOLİ/PK</t>
  </si>
  <si>
    <t>FİYAT</t>
  </si>
  <si>
    <t>BEYAZ KASA (96 MT)</t>
  </si>
  <si>
    <t>KG</t>
  </si>
  <si>
    <t>BEYAZ KANAT  (PAKET 60 MT)</t>
  </si>
  <si>
    <t>RAL KASA(PAKET 96 MT)</t>
  </si>
  <si>
    <t>RAL KANAT (PAKET 60 MT)</t>
  </si>
  <si>
    <t>ALM AHŞAP DESEN KASA</t>
  </si>
  <si>
    <t>AHŞAP DESEN KANAT</t>
  </si>
  <si>
    <t>TRANSFER</t>
  </si>
  <si>
    <t>MIKTANIS</t>
  </si>
  <si>
    <t>Lütfen dış ölçü yazınız.                                                                                                                             (İç ölçülerinize 8 cm ilave edip yazınız)</t>
  </si>
  <si>
    <t xml:space="preserve">   PLİSE SİNEKLİK MALİYET HESAPLAMA</t>
  </si>
  <si>
    <t>DİKEY SİNEKLİK (KAPI)</t>
  </si>
  <si>
    <t>LÜTFEN 2 SAYFADAN ALIŞ MALİYETLERİNİZİ
DÜZELTİNİZ</t>
  </si>
  <si>
    <r>
      <t>m</t>
    </r>
    <r>
      <rPr>
        <vertAlign val="superscript"/>
        <sz val="12"/>
        <rFont val="Bahnschrift"/>
        <family val="2"/>
      </rPr>
      <t>2</t>
    </r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</si>
</sst>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#,##0\ &quot;TL&quot;"/>
    <numFmt numFmtId="174" formatCode="#,##0.00\ &quot;TL&quot;"/>
  </numFmts>
  <fonts count="57">
    <font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4"/>
      <name val="Arial Tur"/>
      <family val="0"/>
    </font>
    <font>
      <b/>
      <sz val="15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Tur"/>
      <family val="0"/>
    </font>
    <font>
      <b/>
      <sz val="14"/>
      <name val="Arial Rounded MT Bold"/>
      <family val="2"/>
    </font>
    <font>
      <sz val="12"/>
      <color indexed="8"/>
      <name val="Bahnschrift"/>
      <family val="2"/>
    </font>
    <font>
      <sz val="12"/>
      <name val="Bahnschrift"/>
      <family val="2"/>
    </font>
    <font>
      <vertAlign val="superscript"/>
      <sz val="12"/>
      <name val="Bahnschrift"/>
      <family val="2"/>
    </font>
    <font>
      <b/>
      <sz val="12"/>
      <color indexed="8"/>
      <name val="Bahnschrift"/>
      <family val="2"/>
    </font>
    <font>
      <b/>
      <sz val="12"/>
      <name val="Bahnschrif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 tint="0.04998999834060669"/>
      <name val="Arial Tur"/>
      <family val="0"/>
    </font>
    <font>
      <sz val="12"/>
      <color theme="1" tint="0.04998999834060669"/>
      <name val="Bahnschrift"/>
      <family val="2"/>
    </font>
    <font>
      <b/>
      <sz val="12"/>
      <color theme="1" tint="0.04998999834060669"/>
      <name val="Bahnschrif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173" fontId="6" fillId="34" borderId="10" xfId="0" applyNumberFormat="1" applyFont="1" applyFill="1" applyBorder="1" applyAlignment="1">
      <alignment horizontal="center"/>
    </xf>
    <xf numFmtId="173" fontId="6" fillId="34" borderId="14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vertical="center"/>
    </xf>
    <xf numFmtId="0" fontId="55" fillId="34" borderId="17" xfId="0" applyFont="1" applyFill="1" applyBorder="1" applyAlignment="1">
      <alignment/>
    </xf>
    <xf numFmtId="174" fontId="31" fillId="35" borderId="10" xfId="0" applyNumberFormat="1" applyFont="1" applyFill="1" applyBorder="1" applyAlignment="1">
      <alignment horizontal="center"/>
    </xf>
    <xf numFmtId="174" fontId="55" fillId="34" borderId="10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56" fillId="34" borderId="17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31" fillId="0" borderId="18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85725</xdr:colOff>
      <xdr:row>1</xdr:row>
      <xdr:rowOff>9525</xdr:rowOff>
    </xdr:to>
    <xdr:pic>
      <xdr:nvPicPr>
        <xdr:cNvPr id="1" name="2 Resim" descr="o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O92"/>
  <sheetViews>
    <sheetView tabSelected="1" zoomScale="85" zoomScaleNormal="85" zoomScalePageLayoutView="0" workbookViewId="0" topLeftCell="A1">
      <selection activeCell="M81" sqref="M81"/>
    </sheetView>
  </sheetViews>
  <sheetFormatPr defaultColWidth="9.00390625" defaultRowHeight="12.75"/>
  <cols>
    <col min="1" max="1" width="8.75390625" style="0" customWidth="1"/>
    <col min="2" max="2" width="13.75390625" style="0" customWidth="1"/>
    <col min="3" max="8" width="13.75390625" style="0" hidden="1" customWidth="1"/>
    <col min="9" max="9" width="13.75390625" style="0" customWidth="1"/>
    <col min="10" max="11" width="11.75390625" style="0" customWidth="1"/>
    <col min="15" max="15" width="9.125" style="28" customWidth="1"/>
  </cols>
  <sheetData>
    <row r="1" spans="2:11" ht="42" customHeight="1">
      <c r="B1" s="37" t="s">
        <v>49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22.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>
      <c r="A3" s="1" t="s">
        <v>0</v>
      </c>
      <c r="B3" s="1" t="s">
        <v>1</v>
      </c>
      <c r="C3" s="1" t="s">
        <v>19</v>
      </c>
      <c r="D3" s="1" t="s">
        <v>18</v>
      </c>
      <c r="E3" s="1" t="s">
        <v>2</v>
      </c>
      <c r="F3" s="1" t="s">
        <v>20</v>
      </c>
      <c r="G3" s="1" t="s">
        <v>21</v>
      </c>
      <c r="H3" s="1" t="s">
        <v>22</v>
      </c>
      <c r="I3" s="7" t="s">
        <v>10</v>
      </c>
      <c r="J3" s="7" t="s">
        <v>11</v>
      </c>
      <c r="K3" s="7" t="s">
        <v>12</v>
      </c>
    </row>
    <row r="4" spans="1:11" ht="12.75" customHeight="1" hidden="1">
      <c r="A4" s="8"/>
      <c r="B4" s="8"/>
      <c r="C4" s="6" t="s">
        <v>2</v>
      </c>
      <c r="D4" s="6" t="s">
        <v>10</v>
      </c>
      <c r="E4" s="6">
        <f>2.15/6*'FİYAT LİSTESİ'!C10</f>
        <v>7.1308333333333325</v>
      </c>
      <c r="F4" s="6"/>
      <c r="G4" s="6">
        <f>B12/100</f>
        <v>2</v>
      </c>
      <c r="H4" s="6" t="s">
        <v>14</v>
      </c>
      <c r="I4" s="9">
        <f>G4*E4</f>
        <v>14.261666666666665</v>
      </c>
      <c r="J4" s="9">
        <f>G4*E6</f>
        <v>14.978333333333332</v>
      </c>
      <c r="K4" s="9">
        <f>G4*E8</f>
        <v>18.561666666666667</v>
      </c>
    </row>
    <row r="5" spans="1:11" ht="12.75" customHeight="1" hidden="1">
      <c r="A5" s="8"/>
      <c r="B5" s="8"/>
      <c r="C5" s="6" t="s">
        <v>3</v>
      </c>
      <c r="D5" s="6" t="s">
        <v>10</v>
      </c>
      <c r="E5" s="6">
        <f>1.75/6*'FİYAT LİSTESİ'!C10</f>
        <v>5.804166666666666</v>
      </c>
      <c r="F5" s="6"/>
      <c r="G5" s="6">
        <f>(A12+B12)*2/100</f>
        <v>5.6</v>
      </c>
      <c r="H5" s="6" t="s">
        <v>14</v>
      </c>
      <c r="I5" s="9">
        <f>G5*E5</f>
        <v>32.50333333333333</v>
      </c>
      <c r="J5" s="9">
        <f>G5*E7</f>
        <v>34.13666666666666</v>
      </c>
      <c r="K5" s="9">
        <f>G5*E9</f>
        <v>42.303333333333335</v>
      </c>
    </row>
    <row r="6" spans="1:11" ht="12.75" customHeight="1" hidden="1">
      <c r="A6" s="8"/>
      <c r="B6" s="8"/>
      <c r="C6" s="6" t="s">
        <v>4</v>
      </c>
      <c r="D6" s="6" t="s">
        <v>11</v>
      </c>
      <c r="E6" s="6">
        <f>2.15/6*'FİYAT LİSTESİ'!C13</f>
        <v>7.489166666666666</v>
      </c>
      <c r="F6" s="6">
        <f>'FİYAT LİSTESİ'!C2</f>
        <v>5.5</v>
      </c>
      <c r="G6" s="9">
        <f>(A12/3.2)*3.8*B12/10000</f>
        <v>1.9</v>
      </c>
      <c r="H6" s="6" t="s">
        <v>13</v>
      </c>
      <c r="I6" s="9">
        <f>G6*F6</f>
        <v>10.45</v>
      </c>
      <c r="J6" s="9">
        <f>G6*F6</f>
        <v>10.45</v>
      </c>
      <c r="K6" s="9">
        <f>G6*F6</f>
        <v>10.45</v>
      </c>
    </row>
    <row r="7" spans="1:11" ht="12.75" customHeight="1" hidden="1">
      <c r="A7" s="8"/>
      <c r="B7" s="8"/>
      <c r="C7" s="6" t="s">
        <v>5</v>
      </c>
      <c r="D7" s="6" t="s">
        <v>11</v>
      </c>
      <c r="E7" s="6">
        <f>1.75/6*'FİYAT LİSTESİ'!C12</f>
        <v>6.095833333333333</v>
      </c>
      <c r="F7" s="6">
        <f>'FİYAT LİSTESİ'!C8/100</f>
        <v>4</v>
      </c>
      <c r="G7" s="6">
        <v>1</v>
      </c>
      <c r="H7" s="6" t="s">
        <v>15</v>
      </c>
      <c r="I7" s="9">
        <f>G7*F7</f>
        <v>4</v>
      </c>
      <c r="J7" s="9">
        <f>G7*F7</f>
        <v>4</v>
      </c>
      <c r="K7" s="9">
        <f>G7*F7</f>
        <v>4</v>
      </c>
    </row>
    <row r="8" spans="1:11" ht="12.75" customHeight="1" hidden="1">
      <c r="A8" s="8"/>
      <c r="B8" s="8"/>
      <c r="C8" s="6" t="s">
        <v>24</v>
      </c>
      <c r="D8" s="6" t="s">
        <v>46</v>
      </c>
      <c r="E8" s="6">
        <f>2.15/6*'FİYAT LİSTESİ'!C15</f>
        <v>9.280833333333334</v>
      </c>
      <c r="F8" s="6">
        <f>'FİYAT LİSTESİ'!C5/450</f>
        <v>0.8444444444444444</v>
      </c>
      <c r="G8" s="6">
        <f>B12*2/100</f>
        <v>4</v>
      </c>
      <c r="H8" s="6" t="s">
        <v>14</v>
      </c>
      <c r="I8" s="9">
        <f>G8*F8</f>
        <v>3.3777777777777778</v>
      </c>
      <c r="J8" s="9">
        <f>G8*F8</f>
        <v>3.3777777777777778</v>
      </c>
      <c r="K8" s="9">
        <f>G8*F8</f>
        <v>3.3777777777777778</v>
      </c>
    </row>
    <row r="9" spans="1:11" ht="12.75" customHeight="1" hidden="1">
      <c r="A9" s="8"/>
      <c r="B9" s="8"/>
      <c r="C9" s="6" t="s">
        <v>6</v>
      </c>
      <c r="D9" s="6" t="s">
        <v>46</v>
      </c>
      <c r="E9" s="6">
        <f>1.75/6*'FİYAT LİSTESİ'!C14</f>
        <v>7.554166666666667</v>
      </c>
      <c r="F9" s="6">
        <f>'FİYAT LİSTESİ'!C6/500</f>
        <v>0.12</v>
      </c>
      <c r="G9" s="6">
        <f>(A12+B12)*8+80</f>
        <v>2320</v>
      </c>
      <c r="H9" s="6" t="s">
        <v>14</v>
      </c>
      <c r="I9" s="9">
        <f>G9/100*F9</f>
        <v>2.784</v>
      </c>
      <c r="J9" s="9">
        <f>G9*F9/100</f>
        <v>2.784</v>
      </c>
      <c r="K9" s="9">
        <f>G9*F9/100</f>
        <v>2.784</v>
      </c>
    </row>
    <row r="10" spans="1:11" ht="12.75" customHeight="1" hidden="1">
      <c r="A10" s="8"/>
      <c r="B10" s="8"/>
      <c r="C10" s="6" t="s">
        <v>8</v>
      </c>
      <c r="D10" s="6" t="s">
        <v>47</v>
      </c>
      <c r="E10" s="6">
        <f>'FİYAT LİSTESİ'!C7/155</f>
        <v>1.6129032258064515</v>
      </c>
      <c r="F10" s="6">
        <f>'FİYAT LİSTESİ'!C4/500</f>
        <v>0.5</v>
      </c>
      <c r="G10" s="6">
        <f>B12/100</f>
        <v>2</v>
      </c>
      <c r="H10" s="6" t="s">
        <v>14</v>
      </c>
      <c r="I10" s="9">
        <f>G10*F10</f>
        <v>1</v>
      </c>
      <c r="J10" s="9">
        <f>G10*F10</f>
        <v>1</v>
      </c>
      <c r="K10" s="9">
        <f>G10*F10</f>
        <v>1</v>
      </c>
    </row>
    <row r="11" spans="1:11" ht="12.75" customHeight="1" hidden="1">
      <c r="A11" s="8"/>
      <c r="B11" s="8"/>
      <c r="C11" s="6" t="s">
        <v>9</v>
      </c>
      <c r="D11" s="6"/>
      <c r="E11" s="6"/>
      <c r="F11" s="6">
        <f>'FİYAT LİSTESİ'!C3/5000</f>
        <v>0.015</v>
      </c>
      <c r="G11" s="6">
        <v>8</v>
      </c>
      <c r="H11" s="6" t="s">
        <v>15</v>
      </c>
      <c r="I11" s="9">
        <f>G11*F11</f>
        <v>0.12</v>
      </c>
      <c r="J11" s="9">
        <f>G11*F11</f>
        <v>0.12</v>
      </c>
      <c r="K11" s="9">
        <f>G11*F11</f>
        <v>0.12</v>
      </c>
    </row>
    <row r="12" spans="1:11" ht="18">
      <c r="A12" s="1">
        <v>80</v>
      </c>
      <c r="B12" s="1">
        <v>200</v>
      </c>
      <c r="C12" s="6">
        <f>B12-6</f>
        <v>194</v>
      </c>
      <c r="D12" s="6">
        <f>A12-2.5</f>
        <v>77.5</v>
      </c>
      <c r="E12" s="6">
        <f>B12-8</f>
        <v>192</v>
      </c>
      <c r="F12" s="6">
        <f>B12-2.5</f>
        <v>197.5</v>
      </c>
      <c r="G12" s="6">
        <f>A12/3.2</f>
        <v>25</v>
      </c>
      <c r="H12" s="6">
        <f>(A12+B12)*8+80</f>
        <v>2320</v>
      </c>
      <c r="I12" s="35">
        <f>SUM(I4:I11)</f>
        <v>68.49677777777778</v>
      </c>
      <c r="J12" s="35">
        <f>SUM(J4:J11)</f>
        <v>70.84677777777779</v>
      </c>
      <c r="K12" s="35">
        <f>SUM(K4:K11)</f>
        <v>82.59677777777779</v>
      </c>
    </row>
    <row r="13" spans="1:11" ht="12.75" customHeight="1" hidden="1">
      <c r="A13" s="11"/>
      <c r="B13" s="11"/>
      <c r="C13" s="6" t="s">
        <v>2</v>
      </c>
      <c r="D13" s="6"/>
      <c r="E13" s="6"/>
      <c r="F13" s="6"/>
      <c r="G13" s="6" t="e">
        <f>#REF!/100</f>
        <v>#REF!</v>
      </c>
      <c r="H13" s="6" t="s">
        <v>14</v>
      </c>
      <c r="I13" s="9" t="e">
        <f>G13*4.5</f>
        <v>#REF!</v>
      </c>
      <c r="J13" s="9" t="e">
        <f>G13*4.7</f>
        <v>#REF!</v>
      </c>
      <c r="K13" s="9" t="e">
        <f>G13*6.75</f>
        <v>#REF!</v>
      </c>
    </row>
    <row r="14" spans="1:11" ht="12.75" customHeight="1" hidden="1">
      <c r="A14" s="11"/>
      <c r="B14" s="11"/>
      <c r="C14" s="6" t="s">
        <v>3</v>
      </c>
      <c r="D14" s="6"/>
      <c r="E14" s="6"/>
      <c r="F14" s="6"/>
      <c r="G14" s="6" t="e">
        <f>(#REF!+#REF!)*2/100</f>
        <v>#REF!</v>
      </c>
      <c r="H14" s="6" t="s">
        <v>14</v>
      </c>
      <c r="I14" s="9" t="e">
        <f>G14*2.8</f>
        <v>#REF!</v>
      </c>
      <c r="J14" s="9" t="e">
        <f>G14*2.95</f>
        <v>#REF!</v>
      </c>
      <c r="K14" s="9" t="e">
        <f>G14*4.35</f>
        <v>#REF!</v>
      </c>
    </row>
    <row r="15" spans="1:11" ht="12.75" customHeight="1" hidden="1">
      <c r="A15" s="11"/>
      <c r="B15" s="11"/>
      <c r="C15" s="6" t="s">
        <v>4</v>
      </c>
      <c r="D15" s="6"/>
      <c r="E15" s="6"/>
      <c r="F15" s="6"/>
      <c r="G15" s="9" t="e">
        <f>(#REF!/3.2)*3.8*#REF!/10000</f>
        <v>#REF!</v>
      </c>
      <c r="H15" s="6" t="s">
        <v>13</v>
      </c>
      <c r="I15" s="9" t="e">
        <f>G15*2.95</f>
        <v>#REF!</v>
      </c>
      <c r="J15" s="9" t="e">
        <f>G15*2.95</f>
        <v>#REF!</v>
      </c>
      <c r="K15" s="9" t="e">
        <f>G15*2.95</f>
        <v>#REF!</v>
      </c>
    </row>
    <row r="16" spans="1:11" ht="12.75" customHeight="1" hidden="1">
      <c r="A16" s="11"/>
      <c r="B16" s="11"/>
      <c r="C16" s="6" t="s">
        <v>5</v>
      </c>
      <c r="D16" s="6"/>
      <c r="E16" s="6"/>
      <c r="F16" s="6"/>
      <c r="G16" s="6">
        <v>1</v>
      </c>
      <c r="H16" s="6" t="s">
        <v>15</v>
      </c>
      <c r="I16" s="9">
        <f>G16*1.7</f>
        <v>1.7</v>
      </c>
      <c r="J16" s="9">
        <f>G16*1.7</f>
        <v>1.7</v>
      </c>
      <c r="K16" s="9">
        <f>G16*1.7</f>
        <v>1.7</v>
      </c>
    </row>
    <row r="17" spans="1:11" ht="12.75" customHeight="1" hidden="1">
      <c r="A17" s="11"/>
      <c r="B17" s="11"/>
      <c r="C17" s="6" t="s">
        <v>16</v>
      </c>
      <c r="D17" s="6"/>
      <c r="E17" s="6"/>
      <c r="F17" s="6"/>
      <c r="G17" s="6" t="e">
        <f>#REF!*2/100</f>
        <v>#REF!</v>
      </c>
      <c r="H17" s="6" t="s">
        <v>14</v>
      </c>
      <c r="I17" s="9" t="e">
        <f>G17*0.4091</f>
        <v>#REF!</v>
      </c>
      <c r="J17" s="9" t="e">
        <f>G17*0.4091</f>
        <v>#REF!</v>
      </c>
      <c r="K17" s="9" t="e">
        <f>G17*0.4091</f>
        <v>#REF!</v>
      </c>
    </row>
    <row r="18" spans="1:11" ht="12.75" customHeight="1" hidden="1">
      <c r="A18" s="11"/>
      <c r="B18" s="11"/>
      <c r="C18" s="6" t="s">
        <v>6</v>
      </c>
      <c r="D18" s="6"/>
      <c r="E18" s="6"/>
      <c r="F18" s="6"/>
      <c r="G18" s="6" t="e">
        <f>(#REF!+#REF!)*8+80</f>
        <v>#REF!</v>
      </c>
      <c r="H18" s="6" t="s">
        <v>14</v>
      </c>
      <c r="I18" s="9" t="e">
        <f>G18*0.055/100</f>
        <v>#REF!</v>
      </c>
      <c r="J18" s="9" t="e">
        <f>G18*0.055/100</f>
        <v>#REF!</v>
      </c>
      <c r="K18" s="9" t="e">
        <f>G18*0.055/100</f>
        <v>#REF!</v>
      </c>
    </row>
    <row r="19" spans="1:11" ht="12.75" customHeight="1" hidden="1">
      <c r="A19" s="11"/>
      <c r="B19" s="11"/>
      <c r="C19" s="6" t="s">
        <v>7</v>
      </c>
      <c r="D19" s="6"/>
      <c r="E19" s="6"/>
      <c r="F19" s="6"/>
      <c r="G19" s="6" t="e">
        <f>#REF!*2/100</f>
        <v>#REF!</v>
      </c>
      <c r="H19" s="6" t="s">
        <v>14</v>
      </c>
      <c r="I19" s="9" t="e">
        <f>G19*0.14</f>
        <v>#REF!</v>
      </c>
      <c r="J19" s="9" t="e">
        <f>G19*0.14</f>
        <v>#REF!</v>
      </c>
      <c r="K19" s="9" t="e">
        <f>G19*0.14</f>
        <v>#REF!</v>
      </c>
    </row>
    <row r="20" spans="1:11" ht="12.75" customHeight="1" hidden="1">
      <c r="A20" s="11"/>
      <c r="B20" s="11"/>
      <c r="C20" s="6" t="s">
        <v>8</v>
      </c>
      <c r="D20" s="6"/>
      <c r="E20" s="6"/>
      <c r="F20" s="6"/>
      <c r="G20" s="6" t="e">
        <f>#REF!/100</f>
        <v>#REF!</v>
      </c>
      <c r="H20" s="6" t="s">
        <v>14</v>
      </c>
      <c r="I20" s="9" t="e">
        <f>G20*0.3282</f>
        <v>#REF!</v>
      </c>
      <c r="J20" s="9" t="e">
        <f>G20*0.3282</f>
        <v>#REF!</v>
      </c>
      <c r="K20" s="9" t="e">
        <f>G20*0.3282</f>
        <v>#REF!</v>
      </c>
    </row>
    <row r="21" spans="1:11" ht="12.75" customHeight="1" hidden="1">
      <c r="A21" s="11"/>
      <c r="B21" s="11"/>
      <c r="C21" s="6" t="s">
        <v>9</v>
      </c>
      <c r="D21" s="6"/>
      <c r="E21" s="6"/>
      <c r="F21" s="6"/>
      <c r="G21" s="6">
        <v>24</v>
      </c>
      <c r="H21" s="6" t="s">
        <v>15</v>
      </c>
      <c r="I21" s="9">
        <f>G21*0.006</f>
        <v>0.14400000000000002</v>
      </c>
      <c r="J21" s="9">
        <f>G21*0.006</f>
        <v>0.14400000000000002</v>
      </c>
      <c r="K21" s="9">
        <f>G21*0.006</f>
        <v>0.14400000000000002</v>
      </c>
    </row>
    <row r="22" spans="1:11" ht="12.75" customHeight="1" hidden="1">
      <c r="A22" s="11">
        <v>90</v>
      </c>
      <c r="B22" s="11">
        <v>210</v>
      </c>
      <c r="C22" s="6" t="s">
        <v>2</v>
      </c>
      <c r="D22" s="6"/>
      <c r="E22" s="6"/>
      <c r="F22" s="6"/>
      <c r="G22" s="6" t="e">
        <f>#REF!/100</f>
        <v>#REF!</v>
      </c>
      <c r="H22" s="6" t="s">
        <v>14</v>
      </c>
      <c r="I22" s="9" t="e">
        <f>G22*4.5</f>
        <v>#REF!</v>
      </c>
      <c r="J22" s="9" t="e">
        <f>G22*4.7</f>
        <v>#REF!</v>
      </c>
      <c r="K22" s="9" t="e">
        <f>G22*6.75</f>
        <v>#REF!</v>
      </c>
    </row>
    <row r="23" spans="1:11" ht="12.75" customHeight="1" hidden="1">
      <c r="A23" s="11"/>
      <c r="B23" s="11"/>
      <c r="C23" s="6" t="s">
        <v>3</v>
      </c>
      <c r="D23" s="6"/>
      <c r="E23" s="6"/>
      <c r="F23" s="6"/>
      <c r="G23" s="6" t="e">
        <f>(#REF!+#REF!)*2/100</f>
        <v>#REF!</v>
      </c>
      <c r="H23" s="6" t="s">
        <v>14</v>
      </c>
      <c r="I23" s="9" t="e">
        <f>G23*2.8</f>
        <v>#REF!</v>
      </c>
      <c r="J23" s="9" t="e">
        <f>G23*2.95</f>
        <v>#REF!</v>
      </c>
      <c r="K23" s="9" t="e">
        <f>G23*4.35</f>
        <v>#REF!</v>
      </c>
    </row>
    <row r="24" spans="1:11" ht="12.75" customHeight="1" hidden="1">
      <c r="A24" s="11"/>
      <c r="B24" s="11"/>
      <c r="C24" s="6" t="s">
        <v>4</v>
      </c>
      <c r="D24" s="6"/>
      <c r="E24" s="6"/>
      <c r="F24" s="6"/>
      <c r="G24" s="9" t="e">
        <f>(#REF!/3.2)*3.8*#REF!/10000</f>
        <v>#REF!</v>
      </c>
      <c r="H24" s="6" t="s">
        <v>13</v>
      </c>
      <c r="I24" s="9" t="e">
        <f>G24*4.8</f>
        <v>#REF!</v>
      </c>
      <c r="J24" s="9" t="e">
        <f>G24*4.8</f>
        <v>#REF!</v>
      </c>
      <c r="K24" s="9" t="e">
        <f>G24*4.8</f>
        <v>#REF!</v>
      </c>
    </row>
    <row r="25" spans="1:11" ht="12.75" customHeight="1" hidden="1">
      <c r="A25" s="11"/>
      <c r="B25" s="11"/>
      <c r="C25" s="6" t="s">
        <v>5</v>
      </c>
      <c r="D25" s="6"/>
      <c r="E25" s="6"/>
      <c r="F25" s="6"/>
      <c r="G25" s="6">
        <v>1</v>
      </c>
      <c r="H25" s="6" t="s">
        <v>15</v>
      </c>
      <c r="I25" s="9">
        <f>G25*1.7</f>
        <v>1.7</v>
      </c>
      <c r="J25" s="9">
        <f>G25*1.7</f>
        <v>1.7</v>
      </c>
      <c r="K25" s="9">
        <f>G25*1.7</f>
        <v>1.7</v>
      </c>
    </row>
    <row r="26" spans="1:11" ht="12.75" customHeight="1" hidden="1">
      <c r="A26" s="11"/>
      <c r="B26" s="11"/>
      <c r="C26" s="6" t="s">
        <v>16</v>
      </c>
      <c r="D26" s="6"/>
      <c r="E26" s="6"/>
      <c r="F26" s="6"/>
      <c r="G26" s="6" t="e">
        <f>#REF!*2/100</f>
        <v>#REF!</v>
      </c>
      <c r="H26" s="6" t="s">
        <v>14</v>
      </c>
      <c r="I26" s="9" t="e">
        <f>G26*0.4091</f>
        <v>#REF!</v>
      </c>
      <c r="J26" s="9" t="e">
        <f>G26*0.4091</f>
        <v>#REF!</v>
      </c>
      <c r="K26" s="9" t="e">
        <f>G26*0.4091</f>
        <v>#REF!</v>
      </c>
    </row>
    <row r="27" spans="1:11" ht="12.75" customHeight="1" hidden="1">
      <c r="A27" s="11"/>
      <c r="B27" s="11"/>
      <c r="C27" s="6" t="s">
        <v>6</v>
      </c>
      <c r="D27" s="6"/>
      <c r="E27" s="6"/>
      <c r="F27" s="6"/>
      <c r="G27" s="6" t="e">
        <f>(#REF!+#REF!)*8+80</f>
        <v>#REF!</v>
      </c>
      <c r="H27" s="6" t="s">
        <v>14</v>
      </c>
      <c r="I27" s="9" t="e">
        <f>G27*0.055/100</f>
        <v>#REF!</v>
      </c>
      <c r="J27" s="9" t="e">
        <f>G27*0.055/100</f>
        <v>#REF!</v>
      </c>
      <c r="K27" s="9" t="e">
        <f>G27*0.055/100</f>
        <v>#REF!</v>
      </c>
    </row>
    <row r="28" spans="1:11" ht="12.75" customHeight="1" hidden="1">
      <c r="A28" s="11"/>
      <c r="B28" s="11"/>
      <c r="C28" s="6" t="s">
        <v>7</v>
      </c>
      <c r="D28" s="6"/>
      <c r="E28" s="6"/>
      <c r="F28" s="6"/>
      <c r="G28" s="6" t="e">
        <f>#REF!*2/100</f>
        <v>#REF!</v>
      </c>
      <c r="H28" s="6" t="s">
        <v>14</v>
      </c>
      <c r="I28" s="9" t="e">
        <f>G28*0.14</f>
        <v>#REF!</v>
      </c>
      <c r="J28" s="9" t="e">
        <f>G28*0.14</f>
        <v>#REF!</v>
      </c>
      <c r="K28" s="9" t="e">
        <f>G28*0.14</f>
        <v>#REF!</v>
      </c>
    </row>
    <row r="29" spans="1:11" ht="12.75" customHeight="1" hidden="1">
      <c r="A29" s="11"/>
      <c r="B29" s="11"/>
      <c r="C29" s="6" t="s">
        <v>8</v>
      </c>
      <c r="D29" s="6"/>
      <c r="E29" s="6"/>
      <c r="F29" s="6"/>
      <c r="G29" s="6" t="e">
        <f>#REF!/100</f>
        <v>#REF!</v>
      </c>
      <c r="H29" s="6" t="s">
        <v>14</v>
      </c>
      <c r="I29" s="9" t="e">
        <f>G29*0.3282</f>
        <v>#REF!</v>
      </c>
      <c r="J29" s="9" t="e">
        <f>G29*0.3282</f>
        <v>#REF!</v>
      </c>
      <c r="K29" s="9" t="e">
        <f>G29*0.3282</f>
        <v>#REF!</v>
      </c>
    </row>
    <row r="30" spans="1:11" ht="12.75" customHeight="1" hidden="1">
      <c r="A30" s="11"/>
      <c r="B30" s="11"/>
      <c r="C30" s="6" t="s">
        <v>9</v>
      </c>
      <c r="D30" s="6"/>
      <c r="E30" s="6"/>
      <c r="F30" s="6"/>
      <c r="G30" s="6">
        <v>24</v>
      </c>
      <c r="H30" s="6" t="s">
        <v>15</v>
      </c>
      <c r="I30" s="9">
        <f>G30*0.006</f>
        <v>0.14400000000000002</v>
      </c>
      <c r="J30" s="9">
        <f>G30*0.006</f>
        <v>0.14400000000000002</v>
      </c>
      <c r="K30" s="9">
        <f>G30*0.006</f>
        <v>0.14400000000000002</v>
      </c>
    </row>
    <row r="31" spans="1:11" ht="12.75" customHeight="1" hidden="1">
      <c r="A31" s="11">
        <v>90</v>
      </c>
      <c r="B31" s="11">
        <v>210</v>
      </c>
      <c r="C31" s="6" t="s">
        <v>2</v>
      </c>
      <c r="D31" s="6"/>
      <c r="E31" s="6"/>
      <c r="F31" s="6"/>
      <c r="G31" s="6" t="e">
        <f>#REF!/100</f>
        <v>#REF!</v>
      </c>
      <c r="H31" s="6" t="s">
        <v>14</v>
      </c>
      <c r="I31" s="9" t="e">
        <f>G31*4.5</f>
        <v>#REF!</v>
      </c>
      <c r="J31" s="9" t="e">
        <f>G31*4.7</f>
        <v>#REF!</v>
      </c>
      <c r="K31" s="9" t="e">
        <f>G31*6.75</f>
        <v>#REF!</v>
      </c>
    </row>
    <row r="32" spans="1:11" ht="12.75" customHeight="1" hidden="1">
      <c r="A32" s="11"/>
      <c r="B32" s="11"/>
      <c r="C32" s="6" t="s">
        <v>3</v>
      </c>
      <c r="D32" s="6"/>
      <c r="E32" s="6"/>
      <c r="F32" s="6"/>
      <c r="G32" s="6" t="e">
        <f>(#REF!+#REF!)*2/100</f>
        <v>#REF!</v>
      </c>
      <c r="H32" s="6" t="s">
        <v>14</v>
      </c>
      <c r="I32" s="9" t="e">
        <f>G32*2.8</f>
        <v>#REF!</v>
      </c>
      <c r="J32" s="9" t="e">
        <f>G32*2.95</f>
        <v>#REF!</v>
      </c>
      <c r="K32" s="9" t="e">
        <f>G32*4.35</f>
        <v>#REF!</v>
      </c>
    </row>
    <row r="33" spans="1:11" ht="12.75" customHeight="1" hidden="1">
      <c r="A33" s="11"/>
      <c r="B33" s="11"/>
      <c r="C33" s="6" t="s">
        <v>4</v>
      </c>
      <c r="D33" s="6"/>
      <c r="E33" s="6"/>
      <c r="F33" s="6"/>
      <c r="G33" s="9" t="e">
        <f>(#REF!/3.2)*3.8*#REF!/10000</f>
        <v>#REF!</v>
      </c>
      <c r="H33" s="6" t="s">
        <v>13</v>
      </c>
      <c r="I33" s="9" t="e">
        <f>G33*4.8</f>
        <v>#REF!</v>
      </c>
      <c r="J33" s="9" t="e">
        <f>G33*4.8</f>
        <v>#REF!</v>
      </c>
      <c r="K33" s="9" t="e">
        <f>G33*4.8</f>
        <v>#REF!</v>
      </c>
    </row>
    <row r="34" spans="1:11" ht="12.75" customHeight="1" hidden="1">
      <c r="A34" s="11"/>
      <c r="B34" s="11"/>
      <c r="C34" s="6" t="s">
        <v>5</v>
      </c>
      <c r="D34" s="6"/>
      <c r="E34" s="6"/>
      <c r="F34" s="6"/>
      <c r="G34" s="6">
        <v>1</v>
      </c>
      <c r="H34" s="6" t="s">
        <v>15</v>
      </c>
      <c r="I34" s="9">
        <f>G34*1.7</f>
        <v>1.7</v>
      </c>
      <c r="J34" s="9">
        <f>G34*1.7</f>
        <v>1.7</v>
      </c>
      <c r="K34" s="9">
        <f>G34*1.7</f>
        <v>1.7</v>
      </c>
    </row>
    <row r="35" spans="1:11" ht="12.75" customHeight="1" hidden="1">
      <c r="A35" s="11"/>
      <c r="B35" s="11"/>
      <c r="C35" s="6" t="s">
        <v>16</v>
      </c>
      <c r="D35" s="6"/>
      <c r="E35" s="6"/>
      <c r="F35" s="6"/>
      <c r="G35" s="6" t="e">
        <f>#REF!*2/100</f>
        <v>#REF!</v>
      </c>
      <c r="H35" s="6" t="s">
        <v>14</v>
      </c>
      <c r="I35" s="9" t="e">
        <f>G35*0.4091</f>
        <v>#REF!</v>
      </c>
      <c r="J35" s="9" t="e">
        <f>G35*0.4091</f>
        <v>#REF!</v>
      </c>
      <c r="K35" s="9" t="e">
        <f>G35*0.4091</f>
        <v>#REF!</v>
      </c>
    </row>
    <row r="36" spans="1:11" ht="12.75" customHeight="1" hidden="1">
      <c r="A36" s="11"/>
      <c r="B36" s="11"/>
      <c r="C36" s="6" t="s">
        <v>6</v>
      </c>
      <c r="D36" s="6"/>
      <c r="E36" s="6"/>
      <c r="F36" s="6"/>
      <c r="G36" s="6" t="e">
        <f>(#REF!+#REF!)*8+80</f>
        <v>#REF!</v>
      </c>
      <c r="H36" s="6" t="s">
        <v>14</v>
      </c>
      <c r="I36" s="9" t="e">
        <f>G36*0.055/100</f>
        <v>#REF!</v>
      </c>
      <c r="J36" s="9" t="e">
        <f>G36*0.055/100</f>
        <v>#REF!</v>
      </c>
      <c r="K36" s="9" t="e">
        <f>G36*0.055/100</f>
        <v>#REF!</v>
      </c>
    </row>
    <row r="37" spans="1:11" ht="12.75" customHeight="1" hidden="1">
      <c r="A37" s="11"/>
      <c r="B37" s="11"/>
      <c r="C37" s="6" t="s">
        <v>7</v>
      </c>
      <c r="D37" s="6"/>
      <c r="E37" s="6"/>
      <c r="F37" s="6"/>
      <c r="G37" s="6" t="e">
        <f>#REF!*2/100</f>
        <v>#REF!</v>
      </c>
      <c r="H37" s="6" t="s">
        <v>14</v>
      </c>
      <c r="I37" s="9" t="e">
        <f>G37*0.14</f>
        <v>#REF!</v>
      </c>
      <c r="J37" s="9" t="e">
        <f>G37*0.14</f>
        <v>#REF!</v>
      </c>
      <c r="K37" s="9" t="e">
        <f>G37*0.14</f>
        <v>#REF!</v>
      </c>
    </row>
    <row r="38" spans="1:11" ht="12.75" customHeight="1" hidden="1">
      <c r="A38" s="11"/>
      <c r="B38" s="11"/>
      <c r="C38" s="6" t="s">
        <v>8</v>
      </c>
      <c r="D38" s="6"/>
      <c r="E38" s="6"/>
      <c r="F38" s="6"/>
      <c r="G38" s="6" t="e">
        <f>#REF!/100</f>
        <v>#REF!</v>
      </c>
      <c r="H38" s="6" t="s">
        <v>14</v>
      </c>
      <c r="I38" s="9" t="e">
        <f>G38*0.3282</f>
        <v>#REF!</v>
      </c>
      <c r="J38" s="9" t="e">
        <f>G38*0.3282</f>
        <v>#REF!</v>
      </c>
      <c r="K38" s="9" t="e">
        <f>G38*0.3282</f>
        <v>#REF!</v>
      </c>
    </row>
    <row r="39" spans="1:11" ht="1.5" customHeight="1" hidden="1">
      <c r="A39" s="11"/>
      <c r="B39" s="11"/>
      <c r="C39" s="6" t="s">
        <v>9</v>
      </c>
      <c r="D39" s="6"/>
      <c r="E39" s="6"/>
      <c r="F39" s="6"/>
      <c r="G39" s="6">
        <v>24</v>
      </c>
      <c r="H39" s="6" t="s">
        <v>15</v>
      </c>
      <c r="I39" s="9">
        <f>G39*0.006</f>
        <v>0.14400000000000002</v>
      </c>
      <c r="J39" s="9">
        <f>G39*0.006</f>
        <v>0.14400000000000002</v>
      </c>
      <c r="K39" s="9">
        <f>G39*0.006</f>
        <v>0.14400000000000002</v>
      </c>
    </row>
    <row r="40" spans="1:15" s="4" customFormat="1" ht="18" customHeight="1">
      <c r="A40" s="2"/>
      <c r="B40" s="2"/>
      <c r="C40" s="3"/>
      <c r="D40" s="3"/>
      <c r="E40" s="3"/>
      <c r="F40" s="3"/>
      <c r="G40" s="3"/>
      <c r="H40" s="3"/>
      <c r="I40" s="12"/>
      <c r="J40" s="12"/>
      <c r="K40" s="12"/>
      <c r="O40" s="28"/>
    </row>
    <row r="41" spans="1:11" ht="22.5" customHeight="1">
      <c r="A41" s="33" t="s">
        <v>50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5.75" customHeight="1">
      <c r="A42" s="1" t="s">
        <v>0</v>
      </c>
      <c r="B42" s="27" t="s">
        <v>1</v>
      </c>
      <c r="C42" s="1" t="s">
        <v>19</v>
      </c>
      <c r="D42" s="1" t="s">
        <v>18</v>
      </c>
      <c r="E42" s="1" t="s">
        <v>2</v>
      </c>
      <c r="F42" s="1" t="s">
        <v>20</v>
      </c>
      <c r="G42" s="1" t="s">
        <v>21</v>
      </c>
      <c r="H42" s="1" t="s">
        <v>22</v>
      </c>
      <c r="I42" s="7" t="s">
        <v>10</v>
      </c>
      <c r="J42" s="7" t="s">
        <v>11</v>
      </c>
      <c r="K42" s="7" t="s">
        <v>12</v>
      </c>
    </row>
    <row r="43" spans="1:11" ht="12.75" customHeight="1" hidden="1">
      <c r="A43" s="8"/>
      <c r="B43" s="8"/>
      <c r="C43" s="13" t="s">
        <v>2</v>
      </c>
      <c r="D43" s="13"/>
      <c r="E43" s="13"/>
      <c r="F43" s="13"/>
      <c r="G43" s="13">
        <f>A51/100</f>
        <v>0.8</v>
      </c>
      <c r="H43" s="14" t="s">
        <v>14</v>
      </c>
      <c r="I43" s="10">
        <f>G43*E4</f>
        <v>5.704666666666666</v>
      </c>
      <c r="J43" s="10">
        <f>G43*E6</f>
        <v>5.991333333333333</v>
      </c>
      <c r="K43" s="10">
        <f>G43*E8</f>
        <v>7.424666666666667</v>
      </c>
    </row>
    <row r="44" spans="1:11" ht="12.75" customHeight="1" hidden="1">
      <c r="A44" s="8"/>
      <c r="B44" s="8"/>
      <c r="C44" s="13" t="s">
        <v>3</v>
      </c>
      <c r="D44" s="13"/>
      <c r="E44" s="13"/>
      <c r="F44" s="13"/>
      <c r="G44" s="13">
        <f>(A51+B51)*2/100</f>
        <v>5.6</v>
      </c>
      <c r="H44" s="14" t="s">
        <v>14</v>
      </c>
      <c r="I44" s="10">
        <f>G44*E5</f>
        <v>32.50333333333333</v>
      </c>
      <c r="J44" s="10">
        <f>G44*E7</f>
        <v>34.13666666666666</v>
      </c>
      <c r="K44" s="10">
        <f>G44*E9</f>
        <v>42.303333333333335</v>
      </c>
    </row>
    <row r="45" spans="1:11" ht="12.75" customHeight="1" hidden="1">
      <c r="A45" s="8"/>
      <c r="B45" s="8"/>
      <c r="C45" s="13" t="s">
        <v>4</v>
      </c>
      <c r="D45" s="13"/>
      <c r="E45" s="13"/>
      <c r="F45" s="13"/>
      <c r="G45" s="10">
        <f>(A51/3.2)*3.8*B51/10000</f>
        <v>1.9</v>
      </c>
      <c r="H45" s="14" t="s">
        <v>13</v>
      </c>
      <c r="I45" s="10">
        <f>G45*F6</f>
        <v>10.45</v>
      </c>
      <c r="J45" s="10">
        <f>G45*F6</f>
        <v>10.45</v>
      </c>
      <c r="K45" s="10">
        <f>G45*F6</f>
        <v>10.45</v>
      </c>
    </row>
    <row r="46" spans="1:11" ht="12.75" customHeight="1" hidden="1">
      <c r="A46" s="8"/>
      <c r="B46" s="8"/>
      <c r="C46" s="13" t="s">
        <v>5</v>
      </c>
      <c r="D46" s="13"/>
      <c r="E46" s="13"/>
      <c r="F46" s="13"/>
      <c r="G46" s="13">
        <v>1</v>
      </c>
      <c r="H46" s="14" t="s">
        <v>15</v>
      </c>
      <c r="I46" s="10">
        <f>G46*F7</f>
        <v>4</v>
      </c>
      <c r="J46" s="10">
        <f>G46*F7</f>
        <v>4</v>
      </c>
      <c r="K46" s="10">
        <f>G46*F7</f>
        <v>4</v>
      </c>
    </row>
    <row r="47" spans="1:11" ht="12.75" customHeight="1" hidden="1">
      <c r="A47" s="8"/>
      <c r="B47" s="8"/>
      <c r="C47" s="13" t="s">
        <v>16</v>
      </c>
      <c r="D47" s="13"/>
      <c r="E47" s="13"/>
      <c r="F47" s="13"/>
      <c r="G47" s="13">
        <f>A51*2/100</f>
        <v>1.6</v>
      </c>
      <c r="H47" s="14" t="s">
        <v>14</v>
      </c>
      <c r="I47" s="10">
        <f>G47*F8</f>
        <v>1.3511111111111112</v>
      </c>
      <c r="J47" s="10">
        <f>G47*F8</f>
        <v>1.3511111111111112</v>
      </c>
      <c r="K47" s="10">
        <f>G47*F8</f>
        <v>1.3511111111111112</v>
      </c>
    </row>
    <row r="48" spans="1:11" ht="12.75" customHeight="1" hidden="1">
      <c r="A48" s="8"/>
      <c r="B48" s="8"/>
      <c r="C48" s="13" t="s">
        <v>6</v>
      </c>
      <c r="D48" s="13"/>
      <c r="E48" s="13"/>
      <c r="F48" s="13"/>
      <c r="G48" s="13">
        <f>(A51+B51)*4+40</f>
        <v>1160</v>
      </c>
      <c r="H48" s="14" t="s">
        <v>14</v>
      </c>
      <c r="I48" s="10">
        <f>G48*F9/100</f>
        <v>1.392</v>
      </c>
      <c r="J48" s="10">
        <f>G48*F9/100</f>
        <v>1.392</v>
      </c>
      <c r="K48" s="10">
        <f>G48*F9/100</f>
        <v>1.392</v>
      </c>
    </row>
    <row r="49" spans="1:11" ht="12.75" customHeight="1" hidden="1">
      <c r="A49" s="8"/>
      <c r="B49" s="8"/>
      <c r="C49" s="13" t="s">
        <v>8</v>
      </c>
      <c r="D49" s="13"/>
      <c r="E49" s="13"/>
      <c r="F49" s="13"/>
      <c r="G49" s="13">
        <f>A51/100</f>
        <v>0.8</v>
      </c>
      <c r="H49" s="14" t="s">
        <v>14</v>
      </c>
      <c r="I49" s="10">
        <f>G49*F10</f>
        <v>0.4</v>
      </c>
      <c r="J49" s="10">
        <f>G49*F10</f>
        <v>0.4</v>
      </c>
      <c r="K49" s="10">
        <f>G49*F10</f>
        <v>0.4</v>
      </c>
    </row>
    <row r="50" spans="1:11" ht="12.75" customHeight="1" hidden="1">
      <c r="A50" s="8"/>
      <c r="B50" s="8"/>
      <c r="C50" s="13" t="s">
        <v>9</v>
      </c>
      <c r="D50" s="13"/>
      <c r="E50" s="13"/>
      <c r="F50" s="13"/>
      <c r="G50" s="13">
        <v>4</v>
      </c>
      <c r="H50" s="14" t="s">
        <v>15</v>
      </c>
      <c r="I50" s="10">
        <f>G50*F11</f>
        <v>0.06</v>
      </c>
      <c r="J50" s="10">
        <f>G50*F11</f>
        <v>0.06</v>
      </c>
      <c r="K50" s="10">
        <f>G50*F11</f>
        <v>0.06</v>
      </c>
    </row>
    <row r="51" spans="1:11" ht="18">
      <c r="A51" s="1">
        <v>80</v>
      </c>
      <c r="B51" s="1">
        <v>200</v>
      </c>
      <c r="C51" s="6">
        <f>B51-2.5</f>
        <v>197.5</v>
      </c>
      <c r="D51" s="6">
        <f>A51-6</f>
        <v>74</v>
      </c>
      <c r="E51" s="6">
        <f>A51-8</f>
        <v>72</v>
      </c>
      <c r="F51" s="6">
        <f>A51-2.5</f>
        <v>77.5</v>
      </c>
      <c r="G51" s="6">
        <f>B51/3.2</f>
        <v>62.5</v>
      </c>
      <c r="H51" s="6">
        <f>(A51+B51)*4+40</f>
        <v>1160</v>
      </c>
      <c r="I51" s="35">
        <f>SUM(I43:I50)</f>
        <v>55.861111111111114</v>
      </c>
      <c r="J51" s="35">
        <f>SUM(J43:J50)</f>
        <v>57.781111111111116</v>
      </c>
      <c r="K51" s="35">
        <f>SUM(K43:K50)</f>
        <v>67.38111111111111</v>
      </c>
    </row>
    <row r="52" spans="1:11" ht="15" customHeight="1" hidden="1">
      <c r="A52" s="15">
        <v>60</v>
      </c>
      <c r="B52" s="15">
        <v>120</v>
      </c>
      <c r="C52" s="16" t="s">
        <v>2</v>
      </c>
      <c r="D52" s="16"/>
      <c r="E52" s="16"/>
      <c r="F52" s="16"/>
      <c r="G52" s="16" t="e">
        <f>#REF!/100</f>
        <v>#REF!</v>
      </c>
      <c r="H52" s="17" t="s">
        <v>14</v>
      </c>
      <c r="I52" s="18" t="e">
        <f>G52*4.5</f>
        <v>#REF!</v>
      </c>
      <c r="J52" s="18" t="e">
        <f>G52*4.7</f>
        <v>#REF!</v>
      </c>
      <c r="K52" s="18" t="e">
        <f>G52*6.75</f>
        <v>#REF!</v>
      </c>
    </row>
    <row r="53" spans="1:11" ht="15" customHeight="1" hidden="1">
      <c r="A53" s="15"/>
      <c r="B53" s="15"/>
      <c r="C53" s="13" t="s">
        <v>3</v>
      </c>
      <c r="D53" s="13"/>
      <c r="E53" s="13"/>
      <c r="F53" s="13"/>
      <c r="G53" s="13" t="e">
        <f>(#REF!+#REF!)*2/100</f>
        <v>#REF!</v>
      </c>
      <c r="H53" s="14" t="s">
        <v>14</v>
      </c>
      <c r="I53" s="19" t="e">
        <f>G53*2.8</f>
        <v>#REF!</v>
      </c>
      <c r="J53" s="19" t="e">
        <f>G53*2.95</f>
        <v>#REF!</v>
      </c>
      <c r="K53" s="19" t="e">
        <f>G53*4.35</f>
        <v>#REF!</v>
      </c>
    </row>
    <row r="54" spans="1:11" ht="15" customHeight="1" hidden="1">
      <c r="A54" s="15"/>
      <c r="B54" s="15"/>
      <c r="C54" s="13" t="s">
        <v>4</v>
      </c>
      <c r="D54" s="13"/>
      <c r="E54" s="13"/>
      <c r="F54" s="13"/>
      <c r="G54" s="10" t="e">
        <f>(#REF!/3.2)*3.8*#REF!/10000</f>
        <v>#REF!</v>
      </c>
      <c r="H54" s="14" t="s">
        <v>13</v>
      </c>
      <c r="I54" s="19" t="e">
        <f>G54*2.95</f>
        <v>#REF!</v>
      </c>
      <c r="J54" s="19" t="e">
        <f>G54*2.95</f>
        <v>#REF!</v>
      </c>
      <c r="K54" s="19" t="e">
        <f>G54*2.95</f>
        <v>#REF!</v>
      </c>
    </row>
    <row r="55" spans="1:11" ht="15" customHeight="1" hidden="1">
      <c r="A55" s="15"/>
      <c r="B55" s="15"/>
      <c r="C55" s="13" t="s">
        <v>5</v>
      </c>
      <c r="D55" s="13"/>
      <c r="E55" s="13"/>
      <c r="F55" s="13"/>
      <c r="G55" s="13">
        <v>1</v>
      </c>
      <c r="H55" s="14" t="s">
        <v>15</v>
      </c>
      <c r="I55" s="19">
        <f>G55*1.7</f>
        <v>1.7</v>
      </c>
      <c r="J55" s="19">
        <f>G55*1.7</f>
        <v>1.7</v>
      </c>
      <c r="K55" s="19">
        <f>G55*1.7</f>
        <v>1.7</v>
      </c>
    </row>
    <row r="56" spans="1:11" ht="15" customHeight="1" hidden="1">
      <c r="A56" s="15"/>
      <c r="B56" s="15"/>
      <c r="C56" s="13" t="s">
        <v>16</v>
      </c>
      <c r="D56" s="13"/>
      <c r="E56" s="13"/>
      <c r="F56" s="13"/>
      <c r="G56" s="13" t="e">
        <f>#REF!*2/100</f>
        <v>#REF!</v>
      </c>
      <c r="H56" s="14" t="s">
        <v>14</v>
      </c>
      <c r="I56" s="19" t="e">
        <f>G56*0.4091</f>
        <v>#REF!</v>
      </c>
      <c r="J56" s="19" t="e">
        <f>G56*0.4091</f>
        <v>#REF!</v>
      </c>
      <c r="K56" s="19" t="e">
        <f>G56*0.4091</f>
        <v>#REF!</v>
      </c>
    </row>
    <row r="57" spans="1:11" ht="15" customHeight="1" hidden="1">
      <c r="A57" s="15"/>
      <c r="B57" s="15"/>
      <c r="C57" s="20" t="s">
        <v>6</v>
      </c>
      <c r="D57" s="20"/>
      <c r="E57" s="20"/>
      <c r="F57" s="20"/>
      <c r="G57" s="20" t="e">
        <f>(#REF!+#REF!)*4+40</f>
        <v>#REF!</v>
      </c>
      <c r="H57" s="21" t="s">
        <v>14</v>
      </c>
      <c r="I57" s="22" t="e">
        <f>G57*0.055/100</f>
        <v>#REF!</v>
      </c>
      <c r="J57" s="19" t="e">
        <f>G57*0.055/100</f>
        <v>#REF!</v>
      </c>
      <c r="K57" s="19" t="e">
        <f>G57*0.055/100</f>
        <v>#REF!</v>
      </c>
    </row>
    <row r="58" spans="1:11" ht="15" customHeight="1" hidden="1">
      <c r="A58" s="23"/>
      <c r="B58" s="23"/>
      <c r="C58" s="13" t="s">
        <v>7</v>
      </c>
      <c r="D58" s="13"/>
      <c r="E58" s="13"/>
      <c r="F58" s="13"/>
      <c r="G58" s="13" t="e">
        <f>#REF!*2/100</f>
        <v>#REF!</v>
      </c>
      <c r="H58" s="14" t="s">
        <v>14</v>
      </c>
      <c r="I58" s="19" t="e">
        <f>G58*0.14</f>
        <v>#REF!</v>
      </c>
      <c r="J58" s="19" t="e">
        <f>G58*0.14</f>
        <v>#REF!</v>
      </c>
      <c r="K58" s="19" t="e">
        <f>G58*0.14</f>
        <v>#REF!</v>
      </c>
    </row>
    <row r="59" spans="1:11" ht="15" customHeight="1" hidden="1">
      <c r="A59" s="23"/>
      <c r="B59" s="23"/>
      <c r="C59" s="13" t="s">
        <v>8</v>
      </c>
      <c r="D59" s="13"/>
      <c r="E59" s="13"/>
      <c r="F59" s="13"/>
      <c r="G59" s="13" t="e">
        <f>#REF!/100</f>
        <v>#REF!</v>
      </c>
      <c r="H59" s="14" t="s">
        <v>14</v>
      </c>
      <c r="I59" s="19" t="e">
        <f>G59*0.3282</f>
        <v>#REF!</v>
      </c>
      <c r="J59" s="19" t="e">
        <f>G59*0.3282</f>
        <v>#REF!</v>
      </c>
      <c r="K59" s="19" t="e">
        <f>G59*0.3282</f>
        <v>#REF!</v>
      </c>
    </row>
    <row r="60" spans="1:11" ht="15" customHeight="1" hidden="1">
      <c r="A60" s="23"/>
      <c r="B60" s="23"/>
      <c r="C60" s="13" t="s">
        <v>9</v>
      </c>
      <c r="D60" s="13"/>
      <c r="E60" s="13"/>
      <c r="F60" s="13"/>
      <c r="G60" s="13">
        <v>12</v>
      </c>
      <c r="H60" s="14" t="s">
        <v>15</v>
      </c>
      <c r="I60" s="19">
        <f>G60*0.006</f>
        <v>0.07200000000000001</v>
      </c>
      <c r="J60" s="19">
        <f>G60*0.006</f>
        <v>0.07200000000000001</v>
      </c>
      <c r="K60" s="19">
        <f>G60*0.006</f>
        <v>0.07200000000000001</v>
      </c>
    </row>
    <row r="61" spans="1:11" ht="12.75" customHeight="1" hidden="1">
      <c r="A61" s="23">
        <v>60</v>
      </c>
      <c r="B61" s="23">
        <v>120</v>
      </c>
      <c r="C61" s="13" t="s">
        <v>2</v>
      </c>
      <c r="D61" s="13"/>
      <c r="E61" s="13"/>
      <c r="F61" s="13"/>
      <c r="G61" s="13" t="e">
        <f>#REF!/100</f>
        <v>#REF!</v>
      </c>
      <c r="H61" s="14" t="s">
        <v>14</v>
      </c>
      <c r="I61" s="10" t="e">
        <f>G61*4.5</f>
        <v>#REF!</v>
      </c>
      <c r="J61" s="10" t="e">
        <f>G61*4.7</f>
        <v>#REF!</v>
      </c>
      <c r="K61" s="10" t="e">
        <f>G61*6.75</f>
        <v>#REF!</v>
      </c>
    </row>
    <row r="62" spans="1:11" ht="12.75" customHeight="1" hidden="1">
      <c r="A62" s="23"/>
      <c r="B62" s="23"/>
      <c r="C62" s="13" t="s">
        <v>3</v>
      </c>
      <c r="D62" s="13"/>
      <c r="E62" s="13"/>
      <c r="F62" s="13"/>
      <c r="G62" s="13" t="e">
        <f>(#REF!+#REF!)*2/100</f>
        <v>#REF!</v>
      </c>
      <c r="H62" s="14" t="s">
        <v>14</v>
      </c>
      <c r="I62" s="10" t="e">
        <f>G62*2.8</f>
        <v>#REF!</v>
      </c>
      <c r="J62" s="10" t="e">
        <f>G62*2.95</f>
        <v>#REF!</v>
      </c>
      <c r="K62" s="10" t="e">
        <f>G62*4.35</f>
        <v>#REF!</v>
      </c>
    </row>
    <row r="63" spans="1:11" ht="12.75" customHeight="1" hidden="1">
      <c r="A63" s="23"/>
      <c r="B63" s="23"/>
      <c r="C63" s="13" t="s">
        <v>4</v>
      </c>
      <c r="D63" s="13"/>
      <c r="E63" s="13"/>
      <c r="F63" s="13"/>
      <c r="G63" s="10" t="e">
        <f>(#REF!/3.2)*3.8*#REF!/10000</f>
        <v>#REF!</v>
      </c>
      <c r="H63" s="14" t="s">
        <v>13</v>
      </c>
      <c r="I63" s="10" t="e">
        <f>G63*4.8</f>
        <v>#REF!</v>
      </c>
      <c r="J63" s="10" t="e">
        <f>G63*4.8</f>
        <v>#REF!</v>
      </c>
      <c r="K63" s="10" t="e">
        <f>G63*4.8</f>
        <v>#REF!</v>
      </c>
    </row>
    <row r="64" spans="1:11" ht="12.75" customHeight="1" hidden="1">
      <c r="A64" s="23"/>
      <c r="B64" s="23"/>
      <c r="C64" s="13" t="s">
        <v>5</v>
      </c>
      <c r="D64" s="13"/>
      <c r="E64" s="13"/>
      <c r="F64" s="13"/>
      <c r="G64" s="13">
        <v>1</v>
      </c>
      <c r="H64" s="14" t="s">
        <v>15</v>
      </c>
      <c r="I64" s="10">
        <f>G64*1.7</f>
        <v>1.7</v>
      </c>
      <c r="J64" s="10">
        <f>G64*1.7</f>
        <v>1.7</v>
      </c>
      <c r="K64" s="10">
        <f>G64*1.7</f>
        <v>1.7</v>
      </c>
    </row>
    <row r="65" spans="1:11" ht="12.75" customHeight="1" hidden="1">
      <c r="A65" s="23"/>
      <c r="B65" s="23"/>
      <c r="C65" s="13" t="s">
        <v>16</v>
      </c>
      <c r="D65" s="13"/>
      <c r="E65" s="13"/>
      <c r="F65" s="13"/>
      <c r="G65" s="13" t="e">
        <f>#REF!*2/100</f>
        <v>#REF!</v>
      </c>
      <c r="H65" s="14" t="s">
        <v>14</v>
      </c>
      <c r="I65" s="10" t="e">
        <f>G65*0.4091</f>
        <v>#REF!</v>
      </c>
      <c r="J65" s="10" t="e">
        <f>G65*0.4091</f>
        <v>#REF!</v>
      </c>
      <c r="K65" s="10" t="e">
        <f>G65*0.4091</f>
        <v>#REF!</v>
      </c>
    </row>
    <row r="66" spans="1:11" ht="12.75" customHeight="1" hidden="1">
      <c r="A66" s="23"/>
      <c r="B66" s="23"/>
      <c r="C66" s="13" t="s">
        <v>6</v>
      </c>
      <c r="D66" s="13"/>
      <c r="E66" s="13"/>
      <c r="F66" s="13"/>
      <c r="G66" s="13" t="e">
        <f>(#REF!+#REF!)*4+40</f>
        <v>#REF!</v>
      </c>
      <c r="H66" s="14" t="s">
        <v>14</v>
      </c>
      <c r="I66" s="10" t="e">
        <f>G66*0.055/100</f>
        <v>#REF!</v>
      </c>
      <c r="J66" s="10" t="e">
        <f>G66*0.055/100</f>
        <v>#REF!</v>
      </c>
      <c r="K66" s="10" t="e">
        <f>G66*0.055/100</f>
        <v>#REF!</v>
      </c>
    </row>
    <row r="67" spans="1:11" ht="12.75" customHeight="1" hidden="1">
      <c r="A67" s="23"/>
      <c r="B67" s="23"/>
      <c r="C67" s="13" t="s">
        <v>7</v>
      </c>
      <c r="D67" s="13"/>
      <c r="E67" s="13"/>
      <c r="F67" s="13"/>
      <c r="G67" s="13" t="e">
        <f>#REF!*2/100</f>
        <v>#REF!</v>
      </c>
      <c r="H67" s="14" t="s">
        <v>14</v>
      </c>
      <c r="I67" s="10" t="e">
        <f>G67*0.14</f>
        <v>#REF!</v>
      </c>
      <c r="J67" s="10" t="e">
        <f>G67*0.14</f>
        <v>#REF!</v>
      </c>
      <c r="K67" s="10" t="e">
        <f>G67*0.14</f>
        <v>#REF!</v>
      </c>
    </row>
    <row r="68" spans="1:11" ht="12.75" customHeight="1" hidden="1">
      <c r="A68" s="23"/>
      <c r="B68" s="23"/>
      <c r="C68" s="13" t="s">
        <v>8</v>
      </c>
      <c r="D68" s="13"/>
      <c r="E68" s="13"/>
      <c r="F68" s="13"/>
      <c r="G68" s="13" t="e">
        <f>#REF!/100</f>
        <v>#REF!</v>
      </c>
      <c r="H68" s="14" t="s">
        <v>14</v>
      </c>
      <c r="I68" s="10" t="e">
        <f>G68*0.3282</f>
        <v>#REF!</v>
      </c>
      <c r="J68" s="10" t="e">
        <f>G68*0.3282</f>
        <v>#REF!</v>
      </c>
      <c r="K68" s="10" t="e">
        <f>G68*0.3282</f>
        <v>#REF!</v>
      </c>
    </row>
    <row r="69" spans="1:11" ht="12.75" customHeight="1" hidden="1">
      <c r="A69" s="23"/>
      <c r="B69" s="23"/>
      <c r="C69" s="13" t="s">
        <v>9</v>
      </c>
      <c r="D69" s="13"/>
      <c r="E69" s="13"/>
      <c r="F69" s="13"/>
      <c r="G69" s="13">
        <v>12</v>
      </c>
      <c r="H69" s="14" t="s">
        <v>15</v>
      </c>
      <c r="I69" s="10">
        <f>G69*0.006</f>
        <v>0.07200000000000001</v>
      </c>
      <c r="J69" s="10">
        <f>G69*0.006</f>
        <v>0.07200000000000001</v>
      </c>
      <c r="K69" s="10">
        <f>G69*0.006</f>
        <v>0.07200000000000001</v>
      </c>
    </row>
    <row r="70" spans="1:11" ht="18.75" customHeight="1">
      <c r="A70" s="5"/>
      <c r="B70" s="5"/>
      <c r="C70" s="6"/>
      <c r="D70" s="6"/>
      <c r="E70" s="6"/>
      <c r="F70" s="6"/>
      <c r="G70" s="6"/>
      <c r="H70" s="6"/>
      <c r="I70" s="24"/>
      <c r="J70" s="24"/>
      <c r="K70" s="24"/>
    </row>
    <row r="71" spans="1:11" ht="18">
      <c r="A71" s="33" t="s">
        <v>26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5.75" customHeight="1">
      <c r="A72" s="1" t="s">
        <v>0</v>
      </c>
      <c r="B72" s="1" t="s">
        <v>1</v>
      </c>
      <c r="C72" s="1" t="s">
        <v>19</v>
      </c>
      <c r="D72" s="1" t="s">
        <v>18</v>
      </c>
      <c r="E72" s="1" t="s">
        <v>23</v>
      </c>
      <c r="F72" s="1" t="s">
        <v>20</v>
      </c>
      <c r="G72" s="1" t="s">
        <v>21</v>
      </c>
      <c r="H72" s="1" t="s">
        <v>22</v>
      </c>
      <c r="I72" s="7" t="s">
        <v>10</v>
      </c>
      <c r="J72" s="7" t="s">
        <v>11</v>
      </c>
      <c r="K72" s="7" t="s">
        <v>12</v>
      </c>
    </row>
    <row r="73" spans="1:11" ht="12.75" customHeight="1" hidden="1">
      <c r="A73" s="8"/>
      <c r="B73" s="8"/>
      <c r="C73" s="13" t="s">
        <v>2</v>
      </c>
      <c r="D73" s="13"/>
      <c r="E73" s="13"/>
      <c r="F73" s="13"/>
      <c r="G73" s="13">
        <f>B81*2/100</f>
        <v>4</v>
      </c>
      <c r="H73" s="14" t="s">
        <v>14</v>
      </c>
      <c r="I73" s="10">
        <f>G73*E4</f>
        <v>28.52333333333333</v>
      </c>
      <c r="J73" s="10">
        <f>G73*E6</f>
        <v>29.956666666666663</v>
      </c>
      <c r="K73" s="10">
        <f>G73*E8</f>
        <v>37.123333333333335</v>
      </c>
    </row>
    <row r="74" spans="1:11" ht="12.75" customHeight="1" hidden="1">
      <c r="A74" s="8"/>
      <c r="B74" s="8"/>
      <c r="C74" s="13" t="s">
        <v>3</v>
      </c>
      <c r="D74" s="13"/>
      <c r="E74" s="13"/>
      <c r="F74" s="13"/>
      <c r="G74" s="13">
        <f>(A81+B81)*2/100</f>
        <v>5.6</v>
      </c>
      <c r="H74" s="14" t="s">
        <v>14</v>
      </c>
      <c r="I74" s="10">
        <f>G74*E5</f>
        <v>32.50333333333333</v>
      </c>
      <c r="J74" s="10">
        <f>G74*E7</f>
        <v>34.13666666666666</v>
      </c>
      <c r="K74" s="10">
        <f>G74*E8</f>
        <v>51.97266666666667</v>
      </c>
    </row>
    <row r="75" spans="1:11" ht="12.75" customHeight="1" hidden="1">
      <c r="A75" s="8"/>
      <c r="B75" s="8"/>
      <c r="C75" s="13" t="s">
        <v>4</v>
      </c>
      <c r="D75" s="13"/>
      <c r="E75" s="13"/>
      <c r="F75" s="13"/>
      <c r="G75" s="10">
        <f>(A81/3.2)*3.8*B81/10000</f>
        <v>1.9</v>
      </c>
      <c r="H75" s="14" t="s">
        <v>13</v>
      </c>
      <c r="I75" s="10">
        <f>G75*F6</f>
        <v>10.45</v>
      </c>
      <c r="J75" s="10">
        <f>G75*F6</f>
        <v>10.45</v>
      </c>
      <c r="K75" s="10">
        <f>G75*F6</f>
        <v>10.45</v>
      </c>
    </row>
    <row r="76" spans="1:11" ht="12.75" customHeight="1" hidden="1">
      <c r="A76" s="8"/>
      <c r="B76" s="8"/>
      <c r="C76" s="13" t="s">
        <v>5</v>
      </c>
      <c r="D76" s="13"/>
      <c r="E76" s="13"/>
      <c r="F76" s="13"/>
      <c r="G76" s="13">
        <v>1</v>
      </c>
      <c r="H76" s="14" t="s">
        <v>15</v>
      </c>
      <c r="I76" s="10">
        <f>G76*F7</f>
        <v>4</v>
      </c>
      <c r="J76" s="10">
        <f>G76*F7</f>
        <v>4</v>
      </c>
      <c r="K76" s="10">
        <f>G76*F7</f>
        <v>4</v>
      </c>
    </row>
    <row r="77" spans="1:11" ht="12.75" customHeight="1" hidden="1">
      <c r="A77" s="8"/>
      <c r="B77" s="8"/>
      <c r="C77" s="13" t="s">
        <v>17</v>
      </c>
      <c r="D77" s="13"/>
      <c r="E77" s="13"/>
      <c r="F77" s="13"/>
      <c r="G77" s="13">
        <f>B81*2/100</f>
        <v>4</v>
      </c>
      <c r="H77" s="14" t="s">
        <v>14</v>
      </c>
      <c r="I77" s="10">
        <f>G77*E10</f>
        <v>6.451612903225806</v>
      </c>
      <c r="J77" s="10">
        <f>G77*E10</f>
        <v>6.451612903225806</v>
      </c>
      <c r="K77" s="10">
        <f>G77*E10</f>
        <v>6.451612903225806</v>
      </c>
    </row>
    <row r="78" spans="1:11" ht="12.75" customHeight="1" hidden="1">
      <c r="A78" s="8"/>
      <c r="B78" s="8"/>
      <c r="C78" s="13" t="s">
        <v>16</v>
      </c>
      <c r="D78" s="13"/>
      <c r="E78" s="13"/>
      <c r="F78" s="13"/>
      <c r="G78" s="13">
        <f>B81*4/100</f>
        <v>8</v>
      </c>
      <c r="H78" s="14" t="s">
        <v>14</v>
      </c>
      <c r="I78" s="10">
        <f>G78*F8</f>
        <v>6.7555555555555555</v>
      </c>
      <c r="J78" s="10">
        <f>G78*F8</f>
        <v>6.7555555555555555</v>
      </c>
      <c r="K78" s="10">
        <f>G78*F8</f>
        <v>6.7555555555555555</v>
      </c>
    </row>
    <row r="79" spans="1:11" ht="12.75" customHeight="1" hidden="1">
      <c r="A79" s="8"/>
      <c r="B79" s="8"/>
      <c r="C79" s="13" t="s">
        <v>6</v>
      </c>
      <c r="D79" s="13"/>
      <c r="E79" s="13"/>
      <c r="F79" s="13"/>
      <c r="G79" s="13">
        <f>(A81+B81)*16+160</f>
        <v>4640</v>
      </c>
      <c r="H79" s="14" t="s">
        <v>14</v>
      </c>
      <c r="I79" s="10">
        <f>G79*F9/100</f>
        <v>5.568</v>
      </c>
      <c r="J79" s="10">
        <f>G79*F9/100</f>
        <v>5.568</v>
      </c>
      <c r="K79" s="10">
        <f>G79*F9/100</f>
        <v>5.568</v>
      </c>
    </row>
    <row r="80" spans="1:11" ht="12.75" customHeight="1" hidden="1">
      <c r="A80" s="1"/>
      <c r="B80" s="1"/>
      <c r="C80" s="13" t="s">
        <v>9</v>
      </c>
      <c r="D80" s="13"/>
      <c r="E80" s="13"/>
      <c r="F80" s="13"/>
      <c r="G80" s="13">
        <v>16</v>
      </c>
      <c r="H80" s="14" t="s">
        <v>15</v>
      </c>
      <c r="I80" s="10">
        <f>G80*F11</f>
        <v>0.24</v>
      </c>
      <c r="J80" s="10">
        <f>G80*F11</f>
        <v>0.24</v>
      </c>
      <c r="K80" s="10">
        <f>G80*F11</f>
        <v>0.24</v>
      </c>
    </row>
    <row r="81" spans="1:11" ht="18">
      <c r="A81" s="25">
        <v>80</v>
      </c>
      <c r="B81" s="25">
        <v>200</v>
      </c>
      <c r="C81" s="26">
        <f>B81-6</f>
        <v>194</v>
      </c>
      <c r="D81" s="26">
        <f>A81-2.5</f>
        <v>77.5</v>
      </c>
      <c r="E81" s="26">
        <f>B81-8</f>
        <v>192</v>
      </c>
      <c r="F81" s="26">
        <f>B81-3</f>
        <v>197</v>
      </c>
      <c r="G81" s="26">
        <f>B81/4</f>
        <v>50</v>
      </c>
      <c r="H81" s="26">
        <f>(A81+B81)*16+160</f>
        <v>4640</v>
      </c>
      <c r="I81" s="36">
        <f>SUM(I73:I80)</f>
        <v>94.49183512544802</v>
      </c>
      <c r="J81" s="36">
        <f>SUM(J73:J80)</f>
        <v>97.5585017921147</v>
      </c>
      <c r="K81" s="36">
        <f>SUM(K73:K80)</f>
        <v>122.56116845878137</v>
      </c>
    </row>
    <row r="83" spans="1:11" ht="15">
      <c r="A83" s="30" t="s">
        <v>48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5">
      <c r="A88" s="30" t="s">
        <v>51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3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</sheetData>
  <sheetProtection/>
  <mergeCells count="5">
    <mergeCell ref="A88:K92"/>
    <mergeCell ref="A2:K2"/>
    <mergeCell ref="A41:K41"/>
    <mergeCell ref="A71:K71"/>
    <mergeCell ref="A83:K87"/>
  </mergeCells>
  <printOptions/>
  <pageMargins left="0.17" right="0.24" top="0.19" bottom="0.4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theme="9" tint="-0.4999699890613556"/>
  </sheetPr>
  <dimension ref="A2:C15"/>
  <sheetViews>
    <sheetView zoomScalePageLayoutView="0" workbookViewId="0" topLeftCell="A1">
      <selection activeCell="C11" sqref="C11"/>
    </sheetView>
  </sheetViews>
  <sheetFormatPr defaultColWidth="9.00390625" defaultRowHeight="15.75" customHeight="1"/>
  <cols>
    <col min="1" max="1" width="40.75390625" style="45" customWidth="1"/>
    <col min="2" max="2" width="14.875" style="41" customWidth="1"/>
    <col min="3" max="3" width="29.125" style="41" customWidth="1"/>
    <col min="4" max="16384" width="9.125" style="41" customWidth="1"/>
  </cols>
  <sheetData>
    <row r="2" spans="1:3" ht="15.75" customHeight="1">
      <c r="A2" s="38" t="s">
        <v>27</v>
      </c>
      <c r="B2" s="39" t="s">
        <v>52</v>
      </c>
      <c r="C2" s="40">
        <v>5.5</v>
      </c>
    </row>
    <row r="3" spans="1:3" ht="15.75" customHeight="1">
      <c r="A3" s="38" t="s">
        <v>28</v>
      </c>
      <c r="B3" s="39" t="s">
        <v>29</v>
      </c>
      <c r="C3" s="40">
        <v>75</v>
      </c>
    </row>
    <row r="4" spans="1:3" ht="15.75" customHeight="1">
      <c r="A4" s="38" t="s">
        <v>8</v>
      </c>
      <c r="B4" s="39" t="s">
        <v>30</v>
      </c>
      <c r="C4" s="40">
        <v>250</v>
      </c>
    </row>
    <row r="5" spans="1:3" ht="15.75" customHeight="1">
      <c r="A5" s="38" t="s">
        <v>31</v>
      </c>
      <c r="B5" s="39" t="s">
        <v>32</v>
      </c>
      <c r="C5" s="40">
        <v>380</v>
      </c>
    </row>
    <row r="6" spans="1:3" ht="15.75" customHeight="1">
      <c r="A6" s="38" t="s">
        <v>6</v>
      </c>
      <c r="B6" s="39" t="s">
        <v>30</v>
      </c>
      <c r="C6" s="40">
        <v>60</v>
      </c>
    </row>
    <row r="7" spans="1:3" ht="15.75" customHeight="1">
      <c r="A7" s="38" t="s">
        <v>17</v>
      </c>
      <c r="B7" s="39" t="s">
        <v>33</v>
      </c>
      <c r="C7" s="40">
        <v>250</v>
      </c>
    </row>
    <row r="8" spans="1:3" ht="15.75" customHeight="1">
      <c r="A8" s="38" t="s">
        <v>34</v>
      </c>
      <c r="B8" s="39" t="s">
        <v>35</v>
      </c>
      <c r="C8" s="40">
        <v>400</v>
      </c>
    </row>
    <row r="9" spans="1:3" ht="15.75" customHeight="1">
      <c r="A9" s="42" t="s">
        <v>36</v>
      </c>
      <c r="B9" s="43" t="s">
        <v>37</v>
      </c>
      <c r="C9" s="44" t="s">
        <v>38</v>
      </c>
    </row>
    <row r="10" spans="1:3" ht="15.75" customHeight="1">
      <c r="A10" s="38" t="s">
        <v>39</v>
      </c>
      <c r="B10" s="39" t="s">
        <v>40</v>
      </c>
      <c r="C10" s="40">
        <v>19.9</v>
      </c>
    </row>
    <row r="11" spans="1:3" ht="15.75" customHeight="1">
      <c r="A11" s="38" t="s">
        <v>41</v>
      </c>
      <c r="B11" s="39" t="s">
        <v>40</v>
      </c>
      <c r="C11" s="40">
        <v>19.9</v>
      </c>
    </row>
    <row r="12" spans="1:3" ht="15.75" customHeight="1">
      <c r="A12" s="38" t="s">
        <v>42</v>
      </c>
      <c r="B12" s="39" t="s">
        <v>40</v>
      </c>
      <c r="C12" s="40">
        <v>20.9</v>
      </c>
    </row>
    <row r="13" spans="1:3" ht="15.75" customHeight="1">
      <c r="A13" s="38" t="s">
        <v>43</v>
      </c>
      <c r="B13" s="39" t="s">
        <v>40</v>
      </c>
      <c r="C13" s="40">
        <v>20.9</v>
      </c>
    </row>
    <row r="14" spans="1:3" ht="15.75" customHeight="1">
      <c r="A14" s="38" t="s">
        <v>44</v>
      </c>
      <c r="B14" s="39" t="s">
        <v>40</v>
      </c>
      <c r="C14" s="40">
        <v>25.9</v>
      </c>
    </row>
    <row r="15" spans="1:3" ht="15.75" customHeight="1">
      <c r="A15" s="38" t="s">
        <v>45</v>
      </c>
      <c r="B15" s="39" t="s">
        <v>40</v>
      </c>
      <c r="C15" s="40">
        <v>25.9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Microsoft-PC</dc:creator>
  <cp:keywords/>
  <dc:description/>
  <cp:lastModifiedBy>savas</cp:lastModifiedBy>
  <cp:lastPrinted>2014-04-07T11:55:23Z</cp:lastPrinted>
  <dcterms:created xsi:type="dcterms:W3CDTF">2014-04-02T08:09:01Z</dcterms:created>
  <dcterms:modified xsi:type="dcterms:W3CDTF">2019-04-06T07:04:30Z</dcterms:modified>
  <cp:category/>
  <cp:version/>
  <cp:contentType/>
  <cp:contentStatus/>
</cp:coreProperties>
</file>